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<sst xmlns="http://schemas.openxmlformats.org/spreadsheetml/2006/main" count="198" uniqueCount="90">
  <si>
    <t>Dział</t>
  </si>
  <si>
    <t>§</t>
  </si>
  <si>
    <t>60014</t>
  </si>
  <si>
    <t>71012</t>
  </si>
  <si>
    <t>75020</t>
  </si>
  <si>
    <t>80115</t>
  </si>
  <si>
    <t>80120</t>
  </si>
  <si>
    <t>80195</t>
  </si>
  <si>
    <t>85403</t>
  </si>
  <si>
    <t>85510</t>
  </si>
  <si>
    <t>010</t>
  </si>
  <si>
    <t>6050</t>
  </si>
  <si>
    <t>6060</t>
  </si>
  <si>
    <t>85111</t>
  </si>
  <si>
    <t>85202</t>
  </si>
  <si>
    <t>85203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</si>
  <si>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</si>
  <si>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</si>
  <si>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</si>
  <si>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</si>
  <si>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</si>
  <si>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</si>
  <si>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</si>
  <si>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</si>
  <si>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</si>
  <si>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</si>
  <si>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</si>
  <si>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</si>
  <si>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</si>
  <si>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</si>
  <si>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</si>
  <si>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Zarząd Dróg Powiatowych w Szczytnie</t>
  </si>
  <si>
    <t>Zespół Szkół Nr 2 w Szczytnie</t>
  </si>
  <si>
    <t>Rozbudowa drogi powiatowej nr 1639N Witowo - Warchały etap I w km 2+566 - 3+532</t>
  </si>
  <si>
    <t>Powiatowy Urząd Pracy w Szczytnie</t>
  </si>
  <si>
    <t>Zespół Szkół Nr 1 w Szczytnie</t>
  </si>
  <si>
    <t>PLAN PO ZMIANACH</t>
  </si>
  <si>
    <t>ZMIANA</t>
  </si>
  <si>
    <t>PLAN NA 2022 ROK</t>
  </si>
  <si>
    <t>Zadania inwestycyjne przewidziane do realizacji w 2022 roku</t>
  </si>
  <si>
    <t>Opracowanie dokumentacji projektowej przebudowy drogi powiatowej nr 1496N Dźwierzuty Orzyny od km 0+000-8+383</t>
  </si>
  <si>
    <t>Opracowanie dokumentacji - Przebudowa drogi powiatowej nr 1631N Przeździęk Wielki - Baranowo</t>
  </si>
  <si>
    <t>Opracowanie dokumentacji - Przebudowa drogi powiatowej nr 1520N w msc. Kwiatuszki Wielkie w km 3+780 do 4+310</t>
  </si>
  <si>
    <t>Przebudowa skrzyżowania dróg powiatowych nr 1464N i 1462N w Rusku Wielkim</t>
  </si>
  <si>
    <t>Przebudowa drogi powiatowej nr 1659N dr.kraj. Nr 58 (Janowo) - Sędańsk - Siódmak od skrzyżowania z drogą powiatową nr 1482N do km 8+377</t>
  </si>
  <si>
    <t>Przebudowa drogi powiatowej nr 1603N Czarny Piec-Napiwoda w km 0+000-0+408</t>
  </si>
  <si>
    <t>Budowa chodnika dla pieszych przy drodze powiatowej nr 1633N Pasym - Jedwabno od km 11+868 do 12+078</t>
  </si>
  <si>
    <t>Przebudowa drogi powiatowej nr 1480N na odcinku Waplewo Dźwiersztyny - etap II od km 1+200 do 4+564</t>
  </si>
  <si>
    <t>Przebudowa drogi powiatowej nr 1512N Wielbark-Rozogi od km 19+010 do 28+200</t>
  </si>
  <si>
    <t>Przebudowa drogi powiatowej nr 1671N Lejkowo-Kipary - dr.nr 1512N od km 0+000 do 2+440 i od km 5+700 do 11+883</t>
  </si>
  <si>
    <t>Przebudowa przejścia dla pieszych na drodze powiatowej nr 1633N w m.Jedwabno, Gmina Jedwabno</t>
  </si>
  <si>
    <t>Przebudowa przejścia dla pieszych na drodze powiatowej nr 1496N w m.Świętajno, Gmina Świętajno</t>
  </si>
  <si>
    <t>Przebudowa przejścia dla pieszych na drodze powiatowej nr 1474N w m.Tylkowo, Gmina Pasym</t>
  </si>
  <si>
    <t>Przebudowa przejścia dla pieszych na drodze powiatowej nr 1675N w m.Jeruty, Gmina Świętajno</t>
  </si>
  <si>
    <t>Przebudowa przejścia dla pieszych na drodze powiatowej nr 1476N w m.Pasym, Gmina Pasym</t>
  </si>
  <si>
    <t>Przebudowa przejścia dla pieszych na drodze powiatowej nr 1667N w m.Lipowiec, Gmina Szczytno</t>
  </si>
  <si>
    <t>Przebudowa przejścia dla pieszych na drodze powiatowej nr 1464N w m.Nowy Dwór, Gmina Jedwabno</t>
  </si>
  <si>
    <t>Przebudowa przejścia dla pieszych na drodze powiatowej nr 1522N w m.Rozogi, Gmina Rozogi</t>
  </si>
  <si>
    <t>Przebudowa przejścia dla pieszych na drodze powiatowej nr 1482N w m.Leśny Dwór, Gmina Szczytno</t>
  </si>
  <si>
    <t>Budowa przejścia dla pieszych na drodze powiatowej nr 1520N w m.Rozogi, Gmina Rozogi</t>
  </si>
  <si>
    <t>Przebudowa przejścia dla pieszych na drodze powiatowej nr 1522N w m.Rozogi, Gmina Rozogi w km 0+395</t>
  </si>
  <si>
    <t>Budowa wyniesionego przejścia dla pieszych na drodze powiatowej nr 1514N w m.Księży Lasek, Gmina Rozogi</t>
  </si>
  <si>
    <t>Zakup serwera do geo-portalu z przeznaczeniem dla Wydziału Geodezji, Kartografii, Katastru i Gospodarki Nieruchomościami Starostwa Powiatowego w Szczytnie</t>
  </si>
  <si>
    <t>Modernizacja instalacji grzewczej i elektrycznej w Zarządzie Dróg Powiatowych w Szczytnie</t>
  </si>
  <si>
    <t>Modernizacja łazienki damskiej dla uczniów w Zespole Szkół Nr 1 w Szczytnie</t>
  </si>
  <si>
    <t>Opracowanie dokumentacji na wykonanie elewacji na budynku Zespołu Szkół Nr 1 w Szczytnie</t>
  </si>
  <si>
    <t>Modernizacja dachu na hali sportowej Zespołu Szkół Nr 2 w Szczytnie</t>
  </si>
  <si>
    <t>Utworzenie Zespołu Poradni Specjalistycznych, punktu świadczenia usług nocnej i świątecznej opieki medycznej, apteki przy Szpitalu Powiatowym ZOZ w Szczytnie</t>
  </si>
  <si>
    <t>Budowa boiska wielofunkcyjnego wraz z infrastrukturą towarzyszącą</t>
  </si>
  <si>
    <t>Zakup samochodu dla Centrum Ekonomiczno-Administarcyjnego Domów dla Dzeci w Pasymiu</t>
  </si>
  <si>
    <t>01041</t>
  </si>
  <si>
    <t>Budowa ogólnodostępnej infrastruktury rekreacyjnej w miejscowości Lemany, Gmina Szczytno przy poszanowaniu dziedzictwa przyrodniczego</t>
  </si>
  <si>
    <t>Modernizacja drogi powiatowej nr 1480N w m.Jurgi</t>
  </si>
  <si>
    <t>6058 (9)</t>
  </si>
  <si>
    <t>Specjalny Ośrodek Szkolno-Wychowawczy w Szczytnie</t>
  </si>
  <si>
    <t>Modernizacja (adaptacja) pomieszczeń po byłej pralni na potrzeby pracowni dla uczniów Szkoły Przysposabiającej do Pracy w SOSZW w Szczytnie</t>
  </si>
  <si>
    <t>Zespół Szkół Nr 3 w Szczytnie</t>
  </si>
  <si>
    <t>Modernizacja klatki schodowej w Zespole Szkół Nr 3 w Szczytnie</t>
  </si>
  <si>
    <t>Modernizacja (adaptacja) pomieszczeń na nowe pomieszczenia lekcyjne w Zespole Szkół Nr 3 w Szczytnie</t>
  </si>
  <si>
    <t>Dom Pomocy Społecznej w Szczytnie</t>
  </si>
  <si>
    <t>Środowiskowy Dom Samopomocy w Szczytnie</t>
  </si>
  <si>
    <t>Modernizacja (remont) budynku Środowiskowego Domu Samopomocy w Szczytnie Filia im.J.Lanca w Piasutnie - III etap</t>
  </si>
  <si>
    <t>Modernizacja drogi powiatowej nr 1677N na odcinku od DK 53 - Stare Czajki</t>
  </si>
  <si>
    <t>Zakup agregatu prądotwórczego na potrzeby Zarządu Dróg Powiatowych w Szczytnie</t>
  </si>
  <si>
    <t>Budowa zewnętrznej infrastruktury sportowej przy Zespole Szkół Nr 2 w Szczytnie i przy Specjalnym Ośrodku Szkolno-Wychowawczym w Szczytnie</t>
  </si>
  <si>
    <t xml:space="preserve">Modernizacja (remont) elewacji budynku Zespołu Szkół Nr 1 im. Stanisława Staszica w Szczytnie </t>
  </si>
  <si>
    <t>Wykonanie przyłącza cieplnego na potrzeby Domu Pomocy Społecznej w Szczytnie</t>
  </si>
  <si>
    <t>Zakup mikrobusa do Środowiskowego Domu Samopomocy w Szczytnie</t>
  </si>
  <si>
    <t>Rozbudowa drogi powiatowej nr 1639N Witowo - Warchały w km 2+566 - 3+533 - odszkodowania</t>
  </si>
  <si>
    <t>Załącznik nr 3 do Uchwały Rady Powiatu w Szczytnie Nr XXXVII/253/2022 z 28 czerwca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</si>
</sst>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4">
    <font>
      <sz val="10"/>
      <name val="Arial CE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left" vertical="center" wrapText="1"/>
    </xf>
    <xf numFmtId="166" fontId="14" fillId="0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 vertical="center"/>
    </xf>
    <xf numFmtId="166" fontId="5" fillId="0" borderId="11" xfId="0" applyNumberFormat="1" applyFont="1" applyFill="1" applyBorder="1" applyAlignment="1">
      <alignment horizontal="center" vertical="center" wrapText="1"/>
    </xf>
    <xf numFmtId="166" fontId="16" fillId="34" borderId="10" xfId="0" applyNumberFormat="1" applyFont="1" applyFill="1" applyBorder="1" applyAlignment="1">
      <alignment horizontal="left" vertical="center" wrapText="1"/>
    </xf>
    <xf numFmtId="166" fontId="3" fillId="35" borderId="10" xfId="0" applyNumberFormat="1" applyFont="1" applyFill="1" applyBorder="1" applyAlignment="1">
      <alignment horizontal="center" vertical="center"/>
    </xf>
    <xf numFmtId="166" fontId="3" fillId="35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66" fontId="16" fillId="33" borderId="12" xfId="0" applyNumberFormat="1" applyFont="1" applyFill="1" applyBorder="1" applyAlignment="1">
      <alignment horizontal="left" vertical="center" wrapText="1"/>
    </xf>
    <xf numFmtId="166" fontId="14" fillId="0" borderId="12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166" fontId="19" fillId="36" borderId="14" xfId="0" applyNumberFormat="1" applyFont="1" applyFill="1" applyBorder="1" applyAlignment="1">
      <alignment horizontal="center" vertical="center"/>
    </xf>
    <xf numFmtId="166" fontId="3" fillId="35" borderId="13" xfId="0" applyNumberFormat="1" applyFont="1" applyFill="1" applyBorder="1" applyAlignment="1">
      <alignment horizontal="center" vertical="center"/>
    </xf>
    <xf numFmtId="166" fontId="3" fillId="35" borderId="15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center" vertical="center" wrapText="1"/>
    </xf>
    <xf numFmtId="166" fontId="14" fillId="0" borderId="16" xfId="0" applyNumberFormat="1" applyFont="1" applyFill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6" fontId="10" fillId="36" borderId="14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166" fontId="16" fillId="33" borderId="21" xfId="0" applyNumberFormat="1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center" vertical="center"/>
    </xf>
    <xf numFmtId="166" fontId="3" fillId="0" borderId="22" xfId="0" applyNumberFormat="1" applyFont="1" applyFill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  <xf numFmtId="166" fontId="3" fillId="0" borderId="21" xfId="0" applyNumberFormat="1" applyFont="1" applyFill="1" applyBorder="1" applyAlignment="1">
      <alignment horizontal="center" vertical="center" wrapText="1"/>
    </xf>
    <xf numFmtId="166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66" fontId="16" fillId="33" borderId="26" xfId="0" applyNumberFormat="1" applyFont="1" applyFill="1" applyBorder="1" applyAlignment="1">
      <alignment horizontal="left" vertical="center" wrapText="1"/>
    </xf>
    <xf numFmtId="166" fontId="3" fillId="0" borderId="27" xfId="0" applyNumberFormat="1" applyFont="1" applyFill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6" fontId="3" fillId="0" borderId="26" xfId="0" applyNumberFormat="1" applyFont="1" applyFill="1" applyBorder="1" applyAlignment="1">
      <alignment horizontal="center" vertical="center"/>
    </xf>
    <xf numFmtId="166" fontId="3" fillId="0" borderId="26" xfId="0" applyNumberFormat="1" applyFont="1" applyFill="1" applyBorder="1" applyAlignment="1">
      <alignment horizontal="center" vertical="center" wrapText="1"/>
    </xf>
    <xf numFmtId="166" fontId="5" fillId="0" borderId="29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66" fontId="16" fillId="33" borderId="31" xfId="0" applyNumberFormat="1" applyFont="1" applyFill="1" applyBorder="1" applyAlignment="1">
      <alignment horizontal="left" vertical="center" wrapText="1"/>
    </xf>
    <xf numFmtId="166" fontId="3" fillId="0" borderId="32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166" fontId="3" fillId="0" borderId="31" xfId="0" applyNumberFormat="1" applyFont="1" applyFill="1" applyBorder="1" applyAlignment="1">
      <alignment horizontal="center" vertical="center"/>
    </xf>
    <xf numFmtId="166" fontId="3" fillId="0" borderId="31" xfId="0" applyNumberFormat="1" applyFont="1" applyFill="1" applyBorder="1" applyAlignment="1">
      <alignment horizontal="center" vertical="center" wrapText="1"/>
    </xf>
    <xf numFmtId="166" fontId="5" fillId="0" borderId="33" xfId="0" applyNumberFormat="1" applyFont="1" applyFill="1" applyBorder="1" applyAlignment="1">
      <alignment horizontal="center" vertical="center" wrapText="1"/>
    </xf>
    <xf numFmtId="166" fontId="5" fillId="0" borderId="34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166" fontId="15" fillId="33" borderId="12" xfId="0" applyNumberFormat="1" applyFont="1" applyFill="1" applyBorder="1" applyAlignment="1">
      <alignment horizontal="left" vertical="center" wrapText="1"/>
    </xf>
    <xf numFmtId="166" fontId="14" fillId="0" borderId="15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166" fontId="16" fillId="33" borderId="35" xfId="0" applyNumberFormat="1" applyFont="1" applyFill="1" applyBorder="1" applyAlignment="1">
      <alignment horizontal="left" vertical="center" wrapText="1"/>
    </xf>
    <xf numFmtId="166" fontId="3" fillId="35" borderId="36" xfId="0" applyNumberFormat="1" applyFont="1" applyFill="1" applyBorder="1" applyAlignment="1">
      <alignment horizontal="center" vertical="center"/>
    </xf>
    <xf numFmtId="166" fontId="3" fillId="0" borderId="28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166" fontId="16" fillId="33" borderId="37" xfId="0" applyNumberFormat="1" applyFont="1" applyFill="1" applyBorder="1" applyAlignment="1">
      <alignment horizontal="left" vertical="center" wrapText="1"/>
    </xf>
    <xf numFmtId="166" fontId="3" fillId="35" borderId="38" xfId="0" applyNumberFormat="1" applyFont="1" applyFill="1" applyBorder="1" applyAlignment="1">
      <alignment horizontal="center" vertical="center"/>
    </xf>
    <xf numFmtId="166" fontId="14" fillId="0" borderId="37" xfId="0" applyNumberFormat="1" applyFont="1" applyFill="1" applyBorder="1" applyAlignment="1">
      <alignment horizontal="center" vertical="center"/>
    </xf>
    <xf numFmtId="166" fontId="3" fillId="0" borderId="37" xfId="0" applyNumberFormat="1" applyFont="1" applyFill="1" applyBorder="1" applyAlignment="1">
      <alignment horizontal="center" vertical="center"/>
    </xf>
    <xf numFmtId="166" fontId="3" fillId="0" borderId="37" xfId="0" applyNumberFormat="1" applyFont="1" applyFill="1" applyBorder="1" applyAlignment="1">
      <alignment horizontal="center" vertical="center" wrapText="1"/>
    </xf>
    <xf numFmtId="166" fontId="5" fillId="0" borderId="39" xfId="0" applyNumberFormat="1" applyFont="1" applyFill="1" applyBorder="1" applyAlignment="1">
      <alignment horizontal="center" vertical="center" wrapText="1"/>
    </xf>
    <xf numFmtId="166" fontId="14" fillId="0" borderId="28" xfId="0" applyNumberFormat="1" applyFont="1" applyFill="1" applyBorder="1" applyAlignment="1">
      <alignment horizontal="center" vertical="center"/>
    </xf>
    <xf numFmtId="166" fontId="3" fillId="0" borderId="2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66" fontId="16" fillId="33" borderId="16" xfId="0" applyNumberFormat="1" applyFont="1" applyFill="1" applyBorder="1" applyAlignment="1">
      <alignment horizontal="left" vertical="center" wrapText="1"/>
    </xf>
    <xf numFmtId="166" fontId="3" fillId="35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166" fontId="16" fillId="33" borderId="41" xfId="0" applyNumberFormat="1" applyFont="1" applyFill="1" applyBorder="1" applyAlignment="1">
      <alignment horizontal="left" vertical="center" wrapText="1"/>
    </xf>
    <xf numFmtId="166" fontId="3" fillId="35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1" fillId="36" borderId="44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49" fontId="2" fillId="36" borderId="46" xfId="0" applyNumberFormat="1" applyFont="1" applyFill="1" applyBorder="1" applyAlignment="1">
      <alignment horizontal="center" vertical="center"/>
    </xf>
    <xf numFmtId="49" fontId="2" fillId="36" borderId="47" xfId="0" applyNumberFormat="1" applyFont="1" applyFill="1" applyBorder="1" applyAlignment="1">
      <alignment horizontal="center" vertical="center"/>
    </xf>
    <xf numFmtId="49" fontId="12" fillId="36" borderId="46" xfId="0" applyNumberFormat="1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11" fillId="36" borderId="5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5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0" fillId="36" borderId="52" xfId="0" applyFont="1" applyFill="1" applyBorder="1" applyAlignment="1">
      <alignment horizontal="center" vertical="center"/>
    </xf>
    <xf numFmtId="0" fontId="10" fillId="36" borderId="5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58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111" t="s">
        <v>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"/>
    </row>
    <row r="2" spans="1:13" s="2" customFormat="1" ht="14.25" customHeight="1">
      <c r="A2" s="11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16</v>
      </c>
    </row>
    <row r="4" spans="1:13" s="2" customFormat="1" ht="12.75" customHeight="1" thickBot="1">
      <c r="A4" s="113" t="s">
        <v>17</v>
      </c>
      <c r="B4" s="115" t="s">
        <v>0</v>
      </c>
      <c r="C4" s="117" t="s">
        <v>18</v>
      </c>
      <c r="D4" s="119" t="s">
        <v>1</v>
      </c>
      <c r="E4" s="117" t="s">
        <v>19</v>
      </c>
      <c r="F4" s="120" t="s">
        <v>20</v>
      </c>
      <c r="G4" s="120"/>
      <c r="H4" s="120"/>
      <c r="I4" s="120"/>
      <c r="J4" s="120"/>
      <c r="K4" s="120"/>
      <c r="L4" s="120"/>
      <c r="M4" s="121" t="s">
        <v>21</v>
      </c>
    </row>
    <row r="5" spans="1:13" s="2" customFormat="1" ht="12.75" customHeight="1" thickBot="1">
      <c r="A5" s="113"/>
      <c r="B5" s="115"/>
      <c r="C5" s="117"/>
      <c r="D5" s="117"/>
      <c r="E5" s="117"/>
      <c r="F5" s="123" t="s">
        <v>38</v>
      </c>
      <c r="G5" s="123" t="s">
        <v>37</v>
      </c>
      <c r="H5" s="123" t="s">
        <v>36</v>
      </c>
      <c r="I5" s="126" t="s">
        <v>22</v>
      </c>
      <c r="J5" s="126"/>
      <c r="K5" s="126"/>
      <c r="L5" s="126"/>
      <c r="M5" s="121"/>
    </row>
    <row r="6" spans="1:13" s="2" customFormat="1" ht="12.75" customHeight="1" thickBot="1">
      <c r="A6" s="113"/>
      <c r="B6" s="115"/>
      <c r="C6" s="117"/>
      <c r="D6" s="117"/>
      <c r="E6" s="117"/>
      <c r="F6" s="123"/>
      <c r="G6" s="123"/>
      <c r="H6" s="123"/>
      <c r="I6" s="123" t="s">
        <v>23</v>
      </c>
      <c r="J6" s="127" t="s">
        <v>24</v>
      </c>
      <c r="K6" s="127" t="s">
        <v>25</v>
      </c>
      <c r="L6" s="129" t="s">
        <v>26</v>
      </c>
      <c r="M6" s="121"/>
    </row>
    <row r="7" spans="1:13" s="2" customFormat="1" ht="8.25" customHeight="1" thickBot="1">
      <c r="A7" s="113"/>
      <c r="B7" s="115"/>
      <c r="C7" s="117"/>
      <c r="D7" s="117"/>
      <c r="E7" s="117"/>
      <c r="F7" s="123"/>
      <c r="G7" s="123"/>
      <c r="H7" s="123"/>
      <c r="I7" s="123"/>
      <c r="J7" s="127"/>
      <c r="K7" s="127"/>
      <c r="L7" s="129"/>
      <c r="M7" s="121"/>
    </row>
    <row r="8" spans="1:13" s="2" customFormat="1" ht="9.75" customHeight="1" thickBot="1">
      <c r="A8" s="114"/>
      <c r="B8" s="116"/>
      <c r="C8" s="118"/>
      <c r="D8" s="118"/>
      <c r="E8" s="118"/>
      <c r="F8" s="124"/>
      <c r="G8" s="124"/>
      <c r="H8" s="124"/>
      <c r="I8" s="124"/>
      <c r="J8" s="128"/>
      <c r="K8" s="128"/>
      <c r="L8" s="130"/>
      <c r="M8" s="122"/>
    </row>
    <row r="9" spans="1:13" s="2" customFormat="1" ht="8.25" customHeight="1" thickBot="1">
      <c r="A9" s="44">
        <v>1</v>
      </c>
      <c r="B9" s="45">
        <v>2</v>
      </c>
      <c r="C9" s="46">
        <v>3</v>
      </c>
      <c r="D9" s="46" t="s">
        <v>27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7">
        <v>13</v>
      </c>
    </row>
    <row r="10" spans="1:13" s="2" customFormat="1" ht="28.5" customHeight="1">
      <c r="A10" s="71">
        <v>1</v>
      </c>
      <c r="B10" s="61" t="s">
        <v>10</v>
      </c>
      <c r="C10" s="72" t="s">
        <v>70</v>
      </c>
      <c r="D10" s="72" t="s">
        <v>73</v>
      </c>
      <c r="E10" s="73" t="s">
        <v>71</v>
      </c>
      <c r="F10" s="74">
        <v>120000</v>
      </c>
      <c r="G10" s="75"/>
      <c r="H10" s="64">
        <f>F10+G10</f>
        <v>120000</v>
      </c>
      <c r="I10" s="76">
        <f>H10-K10</f>
        <v>56700</v>
      </c>
      <c r="J10" s="76">
        <v>0</v>
      </c>
      <c r="K10" s="77">
        <v>63300</v>
      </c>
      <c r="L10" s="76">
        <v>0</v>
      </c>
      <c r="M10" s="78" t="s">
        <v>28</v>
      </c>
    </row>
    <row r="11" spans="1:13" s="2" customFormat="1" ht="19.5" customHeight="1">
      <c r="A11" s="59">
        <v>2</v>
      </c>
      <c r="B11" s="60">
        <v>600</v>
      </c>
      <c r="C11" s="61" t="s">
        <v>2</v>
      </c>
      <c r="D11" s="61" t="s">
        <v>11</v>
      </c>
      <c r="E11" s="62" t="s">
        <v>40</v>
      </c>
      <c r="F11" s="63">
        <v>244000</v>
      </c>
      <c r="G11" s="68"/>
      <c r="H11" s="64">
        <f>F11+G11</f>
        <v>244000</v>
      </c>
      <c r="I11" s="65">
        <f>H11-K11</f>
        <v>122000</v>
      </c>
      <c r="J11" s="65">
        <v>0</v>
      </c>
      <c r="K11" s="66">
        <f>122000</f>
        <v>122000</v>
      </c>
      <c r="L11" s="65">
        <v>0</v>
      </c>
      <c r="M11" s="67" t="s">
        <v>31</v>
      </c>
    </row>
    <row r="12" spans="1:13" s="2" customFormat="1" ht="19.5" customHeight="1">
      <c r="A12" s="71">
        <v>3</v>
      </c>
      <c r="B12" s="7">
        <v>600</v>
      </c>
      <c r="C12" s="8" t="s">
        <v>2</v>
      </c>
      <c r="D12" s="8" t="s">
        <v>11</v>
      </c>
      <c r="E12" s="14" t="s">
        <v>41</v>
      </c>
      <c r="F12" s="34">
        <v>95000</v>
      </c>
      <c r="G12" s="69"/>
      <c r="H12" s="43">
        <f aca="true" t="shared" si="0" ref="H12:H53">F12+G12</f>
        <v>95000</v>
      </c>
      <c r="I12" s="9">
        <v>47500</v>
      </c>
      <c r="J12" s="9">
        <v>0</v>
      </c>
      <c r="K12" s="15">
        <v>47500</v>
      </c>
      <c r="L12" s="9">
        <v>0</v>
      </c>
      <c r="M12" s="26" t="s">
        <v>31</v>
      </c>
    </row>
    <row r="13" spans="1:13" s="2" customFormat="1" ht="19.5" customHeight="1">
      <c r="A13" s="71">
        <v>4</v>
      </c>
      <c r="B13" s="7">
        <v>600</v>
      </c>
      <c r="C13" s="8" t="s">
        <v>2</v>
      </c>
      <c r="D13" s="8" t="s">
        <v>11</v>
      </c>
      <c r="E13" s="14" t="s">
        <v>42</v>
      </c>
      <c r="F13" s="34">
        <v>20000</v>
      </c>
      <c r="G13" s="69"/>
      <c r="H13" s="43">
        <f t="shared" si="0"/>
        <v>20000</v>
      </c>
      <c r="I13" s="9">
        <v>10000</v>
      </c>
      <c r="J13" s="9">
        <v>0</v>
      </c>
      <c r="K13" s="15">
        <v>10000</v>
      </c>
      <c r="L13" s="9">
        <v>0</v>
      </c>
      <c r="M13" s="26" t="s">
        <v>31</v>
      </c>
    </row>
    <row r="14" spans="1:13" s="2" customFormat="1" ht="20.25" customHeight="1">
      <c r="A14" s="59">
        <v>5</v>
      </c>
      <c r="B14" s="7">
        <v>600</v>
      </c>
      <c r="C14" s="8" t="s">
        <v>2</v>
      </c>
      <c r="D14" s="8" t="s">
        <v>11</v>
      </c>
      <c r="E14" s="14" t="s">
        <v>43</v>
      </c>
      <c r="F14" s="34">
        <v>600000</v>
      </c>
      <c r="G14" s="70"/>
      <c r="H14" s="43">
        <f t="shared" si="0"/>
        <v>600000</v>
      </c>
      <c r="I14" s="9">
        <f>H14-K14</f>
        <v>300000</v>
      </c>
      <c r="J14" s="9">
        <v>0</v>
      </c>
      <c r="K14" s="15">
        <f>174500+125500</f>
        <v>300000</v>
      </c>
      <c r="L14" s="9">
        <v>0</v>
      </c>
      <c r="M14" s="26" t="s">
        <v>31</v>
      </c>
    </row>
    <row r="15" spans="1:13" s="2" customFormat="1" ht="30" customHeight="1">
      <c r="A15" s="71">
        <v>6</v>
      </c>
      <c r="B15" s="7">
        <v>600</v>
      </c>
      <c r="C15" s="8" t="s">
        <v>2</v>
      </c>
      <c r="D15" s="8" t="s">
        <v>11</v>
      </c>
      <c r="E15" s="14" t="s">
        <v>44</v>
      </c>
      <c r="F15" s="34">
        <v>360000</v>
      </c>
      <c r="G15" s="39"/>
      <c r="H15" s="43">
        <f t="shared" si="0"/>
        <v>360000</v>
      </c>
      <c r="I15" s="9">
        <v>180000</v>
      </c>
      <c r="J15" s="9">
        <v>0</v>
      </c>
      <c r="K15" s="15">
        <v>180000</v>
      </c>
      <c r="L15" s="9">
        <v>0</v>
      </c>
      <c r="M15" s="26" t="s">
        <v>31</v>
      </c>
    </row>
    <row r="16" spans="1:13" s="2" customFormat="1" ht="19.5" customHeight="1">
      <c r="A16" s="71">
        <v>7</v>
      </c>
      <c r="B16" s="7">
        <v>600</v>
      </c>
      <c r="C16" s="8" t="s">
        <v>2</v>
      </c>
      <c r="D16" s="8" t="s">
        <v>11</v>
      </c>
      <c r="E16" s="14" t="s">
        <v>33</v>
      </c>
      <c r="F16" s="34">
        <v>100000</v>
      </c>
      <c r="G16" s="70">
        <v>-60000</v>
      </c>
      <c r="H16" s="43">
        <f t="shared" si="0"/>
        <v>40000</v>
      </c>
      <c r="I16" s="9">
        <v>40000</v>
      </c>
      <c r="J16" s="9">
        <v>0</v>
      </c>
      <c r="K16" s="15">
        <v>0</v>
      </c>
      <c r="L16" s="9">
        <v>0</v>
      </c>
      <c r="M16" s="26" t="s">
        <v>31</v>
      </c>
    </row>
    <row r="17" spans="1:13" s="2" customFormat="1" ht="19.5" customHeight="1">
      <c r="A17" s="59">
        <v>8</v>
      </c>
      <c r="B17" s="7">
        <v>600</v>
      </c>
      <c r="C17" s="8" t="s">
        <v>2</v>
      </c>
      <c r="D17" s="8" t="s">
        <v>11</v>
      </c>
      <c r="E17" s="14" t="s">
        <v>88</v>
      </c>
      <c r="F17" s="34">
        <v>0</v>
      </c>
      <c r="G17" s="70">
        <v>535000</v>
      </c>
      <c r="H17" s="43">
        <f t="shared" si="0"/>
        <v>535000</v>
      </c>
      <c r="I17" s="9">
        <v>535000</v>
      </c>
      <c r="J17" s="9">
        <v>0</v>
      </c>
      <c r="K17" s="15">
        <v>0</v>
      </c>
      <c r="L17" s="9">
        <v>0</v>
      </c>
      <c r="M17" s="78" t="s">
        <v>28</v>
      </c>
    </row>
    <row r="18" spans="1:13" s="2" customFormat="1" ht="19.5" customHeight="1">
      <c r="A18" s="71">
        <v>9</v>
      </c>
      <c r="B18" s="7">
        <v>600</v>
      </c>
      <c r="C18" s="8" t="s">
        <v>2</v>
      </c>
      <c r="D18" s="8" t="s">
        <v>11</v>
      </c>
      <c r="E18" s="14" t="s">
        <v>45</v>
      </c>
      <c r="F18" s="34">
        <v>170000</v>
      </c>
      <c r="G18" s="69"/>
      <c r="H18" s="43">
        <f t="shared" si="0"/>
        <v>170000</v>
      </c>
      <c r="I18" s="9">
        <f>H18-K18</f>
        <v>85000</v>
      </c>
      <c r="J18" s="9">
        <v>0</v>
      </c>
      <c r="K18" s="15">
        <f>85000</f>
        <v>85000</v>
      </c>
      <c r="L18" s="9">
        <v>0</v>
      </c>
      <c r="M18" s="26" t="s">
        <v>31</v>
      </c>
    </row>
    <row r="19" spans="1:13" s="2" customFormat="1" ht="19.5" customHeight="1">
      <c r="A19" s="71">
        <v>10</v>
      </c>
      <c r="B19" s="7">
        <v>600</v>
      </c>
      <c r="C19" s="8" t="s">
        <v>2</v>
      </c>
      <c r="D19" s="8" t="s">
        <v>11</v>
      </c>
      <c r="E19" s="14" t="s">
        <v>46</v>
      </c>
      <c r="F19" s="34">
        <v>85000</v>
      </c>
      <c r="G19" s="70">
        <v>-9860</v>
      </c>
      <c r="H19" s="43">
        <f t="shared" si="0"/>
        <v>75140</v>
      </c>
      <c r="I19" s="9">
        <v>37570</v>
      </c>
      <c r="J19" s="9">
        <v>0</v>
      </c>
      <c r="K19" s="15">
        <v>37570</v>
      </c>
      <c r="L19" s="9">
        <v>0</v>
      </c>
      <c r="M19" s="26" t="s">
        <v>31</v>
      </c>
    </row>
    <row r="20" spans="1:13" s="2" customFormat="1" ht="19.5" customHeight="1">
      <c r="A20" s="59">
        <v>11</v>
      </c>
      <c r="B20" s="7">
        <v>600</v>
      </c>
      <c r="C20" s="8" t="s">
        <v>2</v>
      </c>
      <c r="D20" s="8" t="s">
        <v>11</v>
      </c>
      <c r="E20" s="27" t="s">
        <v>47</v>
      </c>
      <c r="F20" s="37">
        <v>2000000</v>
      </c>
      <c r="G20" s="70">
        <v>-1900000</v>
      </c>
      <c r="H20" s="43">
        <f t="shared" si="0"/>
        <v>100000</v>
      </c>
      <c r="I20" s="28">
        <v>0</v>
      </c>
      <c r="J20" s="28">
        <v>0</v>
      </c>
      <c r="K20" s="29">
        <v>100000</v>
      </c>
      <c r="L20" s="9">
        <v>0</v>
      </c>
      <c r="M20" s="26" t="s">
        <v>31</v>
      </c>
    </row>
    <row r="21" spans="1:13" s="2" customFormat="1" ht="19.5" customHeight="1">
      <c r="A21" s="71">
        <v>12</v>
      </c>
      <c r="B21" s="7">
        <v>600</v>
      </c>
      <c r="C21" s="8" t="s">
        <v>2</v>
      </c>
      <c r="D21" s="8" t="s">
        <v>11</v>
      </c>
      <c r="E21" s="27" t="s">
        <v>48</v>
      </c>
      <c r="F21" s="37">
        <v>500000</v>
      </c>
      <c r="G21" s="70">
        <v>-400000</v>
      </c>
      <c r="H21" s="43">
        <f t="shared" si="0"/>
        <v>100000</v>
      </c>
      <c r="I21" s="28">
        <v>0</v>
      </c>
      <c r="J21" s="28">
        <v>0</v>
      </c>
      <c r="K21" s="29">
        <v>100000</v>
      </c>
      <c r="L21" s="9">
        <v>0</v>
      </c>
      <c r="M21" s="26" t="s">
        <v>31</v>
      </c>
    </row>
    <row r="22" spans="1:13" s="2" customFormat="1" ht="19.5" customHeight="1">
      <c r="A22" s="71">
        <v>13</v>
      </c>
      <c r="B22" s="7">
        <v>600</v>
      </c>
      <c r="C22" s="8" t="s">
        <v>2</v>
      </c>
      <c r="D22" s="8" t="s">
        <v>11</v>
      </c>
      <c r="E22" s="27" t="s">
        <v>49</v>
      </c>
      <c r="F22" s="37">
        <v>500000</v>
      </c>
      <c r="G22" s="70">
        <v>-400000</v>
      </c>
      <c r="H22" s="43">
        <f t="shared" si="0"/>
        <v>100000</v>
      </c>
      <c r="I22" s="28">
        <v>0</v>
      </c>
      <c r="J22" s="28">
        <v>0</v>
      </c>
      <c r="K22" s="29">
        <v>100000</v>
      </c>
      <c r="L22" s="9">
        <v>0</v>
      </c>
      <c r="M22" s="26" t="s">
        <v>31</v>
      </c>
    </row>
    <row r="23" spans="1:13" s="2" customFormat="1" ht="19.5" customHeight="1">
      <c r="A23" s="59">
        <v>14</v>
      </c>
      <c r="B23" s="7">
        <v>600</v>
      </c>
      <c r="C23" s="8" t="s">
        <v>2</v>
      </c>
      <c r="D23" s="8" t="s">
        <v>11</v>
      </c>
      <c r="E23" s="14" t="s">
        <v>50</v>
      </c>
      <c r="F23" s="34">
        <v>70963</v>
      </c>
      <c r="G23" s="39"/>
      <c r="H23" s="43">
        <f t="shared" si="0"/>
        <v>70963</v>
      </c>
      <c r="I23" s="9">
        <f>H23-K23</f>
        <v>5713</v>
      </c>
      <c r="J23" s="9">
        <v>0</v>
      </c>
      <c r="K23" s="15">
        <f>58000+7250</f>
        <v>65250</v>
      </c>
      <c r="L23" s="9">
        <v>0</v>
      </c>
      <c r="M23" s="26" t="s">
        <v>31</v>
      </c>
    </row>
    <row r="24" spans="1:13" s="2" customFormat="1" ht="19.5" customHeight="1">
      <c r="A24" s="71">
        <v>15</v>
      </c>
      <c r="B24" s="7">
        <v>600</v>
      </c>
      <c r="C24" s="8" t="s">
        <v>2</v>
      </c>
      <c r="D24" s="8" t="s">
        <v>11</v>
      </c>
      <c r="E24" s="14" t="s">
        <v>51</v>
      </c>
      <c r="F24" s="34">
        <v>56350</v>
      </c>
      <c r="G24" s="39"/>
      <c r="H24" s="43">
        <f t="shared" si="0"/>
        <v>56350</v>
      </c>
      <c r="I24" s="9">
        <f aca="true" t="shared" si="1" ref="I24:I34">H24-K24</f>
        <v>10407</v>
      </c>
      <c r="J24" s="9">
        <v>0</v>
      </c>
      <c r="K24" s="15">
        <f>34000+4250+7693</f>
        <v>45943</v>
      </c>
      <c r="L24" s="9">
        <v>0</v>
      </c>
      <c r="M24" s="26" t="s">
        <v>31</v>
      </c>
    </row>
    <row r="25" spans="1:13" s="2" customFormat="1" ht="19.5" customHeight="1">
      <c r="A25" s="71">
        <v>16</v>
      </c>
      <c r="B25" s="7">
        <v>600</v>
      </c>
      <c r="C25" s="8" t="s">
        <v>2</v>
      </c>
      <c r="D25" s="8" t="s">
        <v>11</v>
      </c>
      <c r="E25" s="14" t="s">
        <v>52</v>
      </c>
      <c r="F25" s="34">
        <v>49122</v>
      </c>
      <c r="G25" s="39"/>
      <c r="H25" s="43">
        <f t="shared" si="0"/>
        <v>49122</v>
      </c>
      <c r="I25" s="9">
        <f t="shared" si="1"/>
        <v>6192</v>
      </c>
      <c r="J25" s="9">
        <v>0</v>
      </c>
      <c r="K25" s="15">
        <f>35200+4400+3330</f>
        <v>42930</v>
      </c>
      <c r="L25" s="9">
        <v>0</v>
      </c>
      <c r="M25" s="26" t="s">
        <v>31</v>
      </c>
    </row>
    <row r="26" spans="1:13" s="2" customFormat="1" ht="19.5" customHeight="1">
      <c r="A26" s="59">
        <v>17</v>
      </c>
      <c r="B26" s="7">
        <v>600</v>
      </c>
      <c r="C26" s="8" t="s">
        <v>2</v>
      </c>
      <c r="D26" s="8" t="s">
        <v>11</v>
      </c>
      <c r="E26" s="14" t="s">
        <v>53</v>
      </c>
      <c r="F26" s="34">
        <v>50177</v>
      </c>
      <c r="G26" s="39"/>
      <c r="H26" s="43">
        <f t="shared" si="0"/>
        <v>50177</v>
      </c>
      <c r="I26" s="9">
        <f t="shared" si="1"/>
        <v>6987</v>
      </c>
      <c r="J26" s="9">
        <v>0</v>
      </c>
      <c r="K26" s="15">
        <f>34667+4333+4190</f>
        <v>43190</v>
      </c>
      <c r="L26" s="9">
        <v>0</v>
      </c>
      <c r="M26" s="26" t="s">
        <v>31</v>
      </c>
    </row>
    <row r="27" spans="1:13" s="2" customFormat="1" ht="19.5" customHeight="1">
      <c r="A27" s="71">
        <v>18</v>
      </c>
      <c r="B27" s="7">
        <v>600</v>
      </c>
      <c r="C27" s="8" t="s">
        <v>2</v>
      </c>
      <c r="D27" s="8" t="s">
        <v>11</v>
      </c>
      <c r="E27" s="14" t="s">
        <v>54</v>
      </c>
      <c r="F27" s="34">
        <v>56859</v>
      </c>
      <c r="G27" s="39"/>
      <c r="H27" s="43">
        <f t="shared" si="0"/>
        <v>56859</v>
      </c>
      <c r="I27" s="9">
        <f t="shared" si="1"/>
        <v>6193</v>
      </c>
      <c r="J27" s="9">
        <v>0</v>
      </c>
      <c r="K27" s="15">
        <f>42934+5367+2365</f>
        <v>50666</v>
      </c>
      <c r="L27" s="9">
        <v>0</v>
      </c>
      <c r="M27" s="26" t="s">
        <v>31</v>
      </c>
    </row>
    <row r="28" spans="1:13" s="2" customFormat="1" ht="19.5" customHeight="1">
      <c r="A28" s="71">
        <v>19</v>
      </c>
      <c r="B28" s="7">
        <v>600</v>
      </c>
      <c r="C28" s="8" t="s">
        <v>2</v>
      </c>
      <c r="D28" s="8" t="s">
        <v>11</v>
      </c>
      <c r="E28" s="14" t="s">
        <v>55</v>
      </c>
      <c r="F28" s="34">
        <v>54394</v>
      </c>
      <c r="G28" s="39"/>
      <c r="H28" s="43">
        <f t="shared" si="0"/>
        <v>54394</v>
      </c>
      <c r="I28" s="9">
        <f t="shared" si="1"/>
        <v>7629</v>
      </c>
      <c r="J28" s="9">
        <v>0</v>
      </c>
      <c r="K28" s="15">
        <f>37600+4700+4465</f>
        <v>46765</v>
      </c>
      <c r="L28" s="9">
        <v>0</v>
      </c>
      <c r="M28" s="26" t="s">
        <v>31</v>
      </c>
    </row>
    <row r="29" spans="1:13" s="2" customFormat="1" ht="19.5" customHeight="1">
      <c r="A29" s="59">
        <v>20</v>
      </c>
      <c r="B29" s="7">
        <v>600</v>
      </c>
      <c r="C29" s="8" t="s">
        <v>2</v>
      </c>
      <c r="D29" s="8" t="s">
        <v>11</v>
      </c>
      <c r="E29" s="14" t="s">
        <v>56</v>
      </c>
      <c r="F29" s="34">
        <v>89107</v>
      </c>
      <c r="G29" s="39"/>
      <c r="H29" s="43">
        <f t="shared" si="0"/>
        <v>89107</v>
      </c>
      <c r="I29" s="9">
        <f t="shared" si="1"/>
        <v>12033</v>
      </c>
      <c r="J29" s="9">
        <v>0</v>
      </c>
      <c r="K29" s="15">
        <f>63503+7938+5633</f>
        <v>77074</v>
      </c>
      <c r="L29" s="9">
        <v>0</v>
      </c>
      <c r="M29" s="26" t="s">
        <v>31</v>
      </c>
    </row>
    <row r="30" spans="1:13" s="2" customFormat="1" ht="19.5" customHeight="1">
      <c r="A30" s="71">
        <v>21</v>
      </c>
      <c r="B30" s="7">
        <v>600</v>
      </c>
      <c r="C30" s="8" t="s">
        <v>2</v>
      </c>
      <c r="D30" s="8" t="s">
        <v>11</v>
      </c>
      <c r="E30" s="14" t="s">
        <v>57</v>
      </c>
      <c r="F30" s="34">
        <v>33197</v>
      </c>
      <c r="G30" s="39"/>
      <c r="H30" s="43">
        <f t="shared" si="0"/>
        <v>33197</v>
      </c>
      <c r="I30" s="9">
        <f t="shared" si="1"/>
        <v>5851</v>
      </c>
      <c r="J30" s="9">
        <v>0</v>
      </c>
      <c r="K30" s="15">
        <f>20726+2591+4029</f>
        <v>27346</v>
      </c>
      <c r="L30" s="9">
        <v>0</v>
      </c>
      <c r="M30" s="26" t="s">
        <v>31</v>
      </c>
    </row>
    <row r="31" spans="1:13" s="2" customFormat="1" ht="19.5" customHeight="1">
      <c r="A31" s="71">
        <v>22</v>
      </c>
      <c r="B31" s="7">
        <v>600</v>
      </c>
      <c r="C31" s="8" t="s">
        <v>2</v>
      </c>
      <c r="D31" s="8" t="s">
        <v>11</v>
      </c>
      <c r="E31" s="14" t="s">
        <v>58</v>
      </c>
      <c r="F31" s="34">
        <v>85673</v>
      </c>
      <c r="G31" s="40"/>
      <c r="H31" s="43">
        <f t="shared" si="0"/>
        <v>85673</v>
      </c>
      <c r="I31" s="9">
        <f t="shared" si="1"/>
        <v>23323</v>
      </c>
      <c r="J31" s="9">
        <v>0</v>
      </c>
      <c r="K31" s="15">
        <f>37489+4686+20175</f>
        <v>62350</v>
      </c>
      <c r="L31" s="9">
        <v>0</v>
      </c>
      <c r="M31" s="26" t="s">
        <v>31</v>
      </c>
    </row>
    <row r="32" spans="1:13" s="2" customFormat="1" ht="19.5" customHeight="1">
      <c r="A32" s="59">
        <v>23</v>
      </c>
      <c r="B32" s="7">
        <v>600</v>
      </c>
      <c r="C32" s="8" t="s">
        <v>2</v>
      </c>
      <c r="D32" s="8" t="s">
        <v>11</v>
      </c>
      <c r="E32" s="14" t="s">
        <v>59</v>
      </c>
      <c r="F32" s="34">
        <v>32253</v>
      </c>
      <c r="G32" s="40"/>
      <c r="H32" s="43">
        <f t="shared" si="0"/>
        <v>32253</v>
      </c>
      <c r="I32" s="9">
        <f t="shared" si="1"/>
        <v>5746</v>
      </c>
      <c r="J32" s="9">
        <v>0</v>
      </c>
      <c r="K32" s="15">
        <f>19992+2499+4016</f>
        <v>26507</v>
      </c>
      <c r="L32" s="9">
        <v>0</v>
      </c>
      <c r="M32" s="26" t="s">
        <v>31</v>
      </c>
    </row>
    <row r="33" spans="1:13" s="2" customFormat="1" ht="19.5" customHeight="1">
      <c r="A33" s="71">
        <v>24</v>
      </c>
      <c r="B33" s="7">
        <v>600</v>
      </c>
      <c r="C33" s="8" t="s">
        <v>2</v>
      </c>
      <c r="D33" s="8" t="s">
        <v>11</v>
      </c>
      <c r="E33" s="14" t="s">
        <v>60</v>
      </c>
      <c r="F33" s="34">
        <v>32539</v>
      </c>
      <c r="G33" s="40"/>
      <c r="H33" s="43">
        <f t="shared" si="0"/>
        <v>32539</v>
      </c>
      <c r="I33" s="9">
        <f t="shared" si="1"/>
        <v>5889</v>
      </c>
      <c r="J33" s="9">
        <v>0</v>
      </c>
      <c r="K33" s="15">
        <f>19992+2499+4159</f>
        <v>26650</v>
      </c>
      <c r="L33" s="9">
        <v>0</v>
      </c>
      <c r="M33" s="26" t="s">
        <v>31</v>
      </c>
    </row>
    <row r="34" spans="1:13" s="2" customFormat="1" ht="19.5" customHeight="1">
      <c r="A34" s="71">
        <v>25</v>
      </c>
      <c r="B34" s="7">
        <v>600</v>
      </c>
      <c r="C34" s="8" t="s">
        <v>2</v>
      </c>
      <c r="D34" s="8" t="s">
        <v>11</v>
      </c>
      <c r="E34" s="14" t="s">
        <v>61</v>
      </c>
      <c r="F34" s="34">
        <v>56542</v>
      </c>
      <c r="G34" s="40"/>
      <c r="H34" s="43">
        <f t="shared" si="0"/>
        <v>56542</v>
      </c>
      <c r="I34" s="9">
        <f t="shared" si="1"/>
        <v>6238</v>
      </c>
      <c r="J34" s="9">
        <v>0</v>
      </c>
      <c r="K34" s="15">
        <f>43299+5412+1593</f>
        <v>50304</v>
      </c>
      <c r="L34" s="9">
        <v>0</v>
      </c>
      <c r="M34" s="26" t="s">
        <v>31</v>
      </c>
    </row>
    <row r="35" spans="1:13" s="2" customFormat="1" ht="19.5" customHeight="1">
      <c r="A35" s="59">
        <v>26</v>
      </c>
      <c r="B35" s="7">
        <v>600</v>
      </c>
      <c r="C35" s="8" t="s">
        <v>2</v>
      </c>
      <c r="D35" s="8" t="s">
        <v>11</v>
      </c>
      <c r="E35" s="14" t="s">
        <v>72</v>
      </c>
      <c r="F35" s="34">
        <v>450000</v>
      </c>
      <c r="G35" s="40"/>
      <c r="H35" s="43">
        <f t="shared" si="0"/>
        <v>450000</v>
      </c>
      <c r="I35" s="9">
        <f>H35-K35</f>
        <v>225000</v>
      </c>
      <c r="J35" s="9">
        <v>0</v>
      </c>
      <c r="K35" s="15">
        <v>225000</v>
      </c>
      <c r="L35" s="9">
        <v>0</v>
      </c>
      <c r="M35" s="26" t="s">
        <v>31</v>
      </c>
    </row>
    <row r="36" spans="1:13" s="2" customFormat="1" ht="19.5" customHeight="1">
      <c r="A36" s="71">
        <v>27</v>
      </c>
      <c r="B36" s="7">
        <v>600</v>
      </c>
      <c r="C36" s="8" t="s">
        <v>2</v>
      </c>
      <c r="D36" s="8" t="s">
        <v>11</v>
      </c>
      <c r="E36" s="14" t="s">
        <v>82</v>
      </c>
      <c r="F36" s="34">
        <v>0</v>
      </c>
      <c r="G36" s="40">
        <v>962000</v>
      </c>
      <c r="H36" s="43">
        <f t="shared" si="0"/>
        <v>962000</v>
      </c>
      <c r="I36" s="9">
        <v>481000</v>
      </c>
      <c r="J36" s="9">
        <v>0</v>
      </c>
      <c r="K36" s="15">
        <v>481000</v>
      </c>
      <c r="L36" s="9">
        <v>0</v>
      </c>
      <c r="M36" s="26" t="s">
        <v>31</v>
      </c>
    </row>
    <row r="37" spans="1:13" s="2" customFormat="1" ht="19.5" customHeight="1">
      <c r="A37" s="71">
        <v>28</v>
      </c>
      <c r="B37" s="7">
        <v>600</v>
      </c>
      <c r="C37" s="8" t="s">
        <v>2</v>
      </c>
      <c r="D37" s="8" t="s">
        <v>12</v>
      </c>
      <c r="E37" s="14" t="s">
        <v>83</v>
      </c>
      <c r="F37" s="34">
        <v>0</v>
      </c>
      <c r="G37" s="40">
        <v>25000</v>
      </c>
      <c r="H37" s="43">
        <f t="shared" si="0"/>
        <v>25000</v>
      </c>
      <c r="I37" s="9">
        <v>25000</v>
      </c>
      <c r="J37" s="9">
        <v>0</v>
      </c>
      <c r="K37" s="15">
        <v>0</v>
      </c>
      <c r="L37" s="9">
        <v>0</v>
      </c>
      <c r="M37" s="26" t="s">
        <v>31</v>
      </c>
    </row>
    <row r="38" spans="1:13" s="2" customFormat="1" ht="19.5" customHeight="1">
      <c r="A38" s="59">
        <v>29</v>
      </c>
      <c r="B38" s="7">
        <v>710</v>
      </c>
      <c r="C38" s="8" t="s">
        <v>3</v>
      </c>
      <c r="D38" s="8" t="s">
        <v>12</v>
      </c>
      <c r="E38" s="14" t="s">
        <v>62</v>
      </c>
      <c r="F38" s="34">
        <v>20000</v>
      </c>
      <c r="G38" s="40"/>
      <c r="H38" s="43">
        <f t="shared" si="0"/>
        <v>20000</v>
      </c>
      <c r="I38" s="9">
        <v>20000</v>
      </c>
      <c r="J38" s="9">
        <v>0</v>
      </c>
      <c r="K38" s="15">
        <v>0</v>
      </c>
      <c r="L38" s="9">
        <v>0</v>
      </c>
      <c r="M38" s="26" t="s">
        <v>28</v>
      </c>
    </row>
    <row r="39" spans="1:13" s="2" customFormat="1" ht="19.5" customHeight="1">
      <c r="A39" s="71">
        <v>30</v>
      </c>
      <c r="B39" s="10">
        <v>750</v>
      </c>
      <c r="C39" s="11" t="s">
        <v>4</v>
      </c>
      <c r="D39" s="11" t="s">
        <v>11</v>
      </c>
      <c r="E39" s="12" t="s">
        <v>63</v>
      </c>
      <c r="F39" s="35">
        <v>130000</v>
      </c>
      <c r="G39" s="40"/>
      <c r="H39" s="43">
        <f t="shared" si="0"/>
        <v>130000</v>
      </c>
      <c r="I39" s="13">
        <f>H39-L39-K39-J39</f>
        <v>130000</v>
      </c>
      <c r="J39" s="13">
        <v>0</v>
      </c>
      <c r="K39" s="16">
        <v>0</v>
      </c>
      <c r="L39" s="13">
        <v>0</v>
      </c>
      <c r="M39" s="26" t="s">
        <v>31</v>
      </c>
    </row>
    <row r="40" spans="1:13" s="2" customFormat="1" ht="19.5" customHeight="1">
      <c r="A40" s="71">
        <v>31</v>
      </c>
      <c r="B40" s="10">
        <v>801</v>
      </c>
      <c r="C40" s="11" t="s">
        <v>5</v>
      </c>
      <c r="D40" s="11" t="s">
        <v>11</v>
      </c>
      <c r="E40" s="12" t="s">
        <v>64</v>
      </c>
      <c r="F40" s="35">
        <v>120000</v>
      </c>
      <c r="G40" s="40">
        <v>30000</v>
      </c>
      <c r="H40" s="43">
        <f t="shared" si="0"/>
        <v>150000</v>
      </c>
      <c r="I40" s="13">
        <f>H40-L40-K40-J40</f>
        <v>150000</v>
      </c>
      <c r="J40" s="13">
        <v>0</v>
      </c>
      <c r="K40" s="16">
        <v>0</v>
      </c>
      <c r="L40" s="13">
        <v>0</v>
      </c>
      <c r="M40" s="26" t="s">
        <v>35</v>
      </c>
    </row>
    <row r="41" spans="1:15" s="2" customFormat="1" ht="19.5" customHeight="1">
      <c r="A41" s="59">
        <v>32</v>
      </c>
      <c r="B41" s="10">
        <v>801</v>
      </c>
      <c r="C41" s="11" t="s">
        <v>5</v>
      </c>
      <c r="D41" s="11" t="s">
        <v>11</v>
      </c>
      <c r="E41" s="12" t="s">
        <v>65</v>
      </c>
      <c r="F41" s="35">
        <v>30000</v>
      </c>
      <c r="G41" s="42"/>
      <c r="H41" s="43">
        <f t="shared" si="0"/>
        <v>30000</v>
      </c>
      <c r="I41" s="13">
        <f>H41-L41-K41-J41</f>
        <v>30000</v>
      </c>
      <c r="J41" s="13">
        <v>0</v>
      </c>
      <c r="K41" s="16">
        <v>0</v>
      </c>
      <c r="L41" s="13">
        <v>0</v>
      </c>
      <c r="M41" s="26" t="s">
        <v>35</v>
      </c>
      <c r="N41" s="17"/>
      <c r="O41" s="17"/>
    </row>
    <row r="42" spans="1:15" s="2" customFormat="1" ht="19.5" customHeight="1">
      <c r="A42" s="71">
        <v>33</v>
      </c>
      <c r="B42" s="10">
        <v>801</v>
      </c>
      <c r="C42" s="11" t="s">
        <v>5</v>
      </c>
      <c r="D42" s="11" t="s">
        <v>11</v>
      </c>
      <c r="E42" s="12" t="s">
        <v>66</v>
      </c>
      <c r="F42" s="35">
        <v>70000</v>
      </c>
      <c r="G42" s="42"/>
      <c r="H42" s="43">
        <f t="shared" si="0"/>
        <v>70000</v>
      </c>
      <c r="I42" s="13">
        <f>H42-L42-K42-J42</f>
        <v>70000</v>
      </c>
      <c r="J42" s="13">
        <v>0</v>
      </c>
      <c r="K42" s="16">
        <v>0</v>
      </c>
      <c r="L42" s="13">
        <v>0</v>
      </c>
      <c r="M42" s="26" t="s">
        <v>32</v>
      </c>
      <c r="N42" s="17"/>
      <c r="O42" s="17"/>
    </row>
    <row r="43" spans="1:15" s="2" customFormat="1" ht="19.5" customHeight="1">
      <c r="A43" s="71">
        <v>34</v>
      </c>
      <c r="B43" s="80">
        <v>801</v>
      </c>
      <c r="C43" s="81" t="s">
        <v>6</v>
      </c>
      <c r="D43" s="81" t="s">
        <v>11</v>
      </c>
      <c r="E43" s="82" t="s">
        <v>78</v>
      </c>
      <c r="F43" s="83">
        <v>0</v>
      </c>
      <c r="G43" s="42">
        <v>150000</v>
      </c>
      <c r="H43" s="43">
        <f t="shared" si="0"/>
        <v>150000</v>
      </c>
      <c r="I43" s="33">
        <v>150000</v>
      </c>
      <c r="J43" s="33">
        <v>0</v>
      </c>
      <c r="K43" s="84">
        <v>0</v>
      </c>
      <c r="L43" s="33">
        <v>0</v>
      </c>
      <c r="M43" s="26" t="s">
        <v>76</v>
      </c>
      <c r="N43" s="17"/>
      <c r="O43" s="17"/>
    </row>
    <row r="44" spans="1:15" s="2" customFormat="1" ht="19.5" customHeight="1">
      <c r="A44" s="59">
        <v>35</v>
      </c>
      <c r="B44" s="80">
        <v>801</v>
      </c>
      <c r="C44" s="81" t="s">
        <v>6</v>
      </c>
      <c r="D44" s="81" t="s">
        <v>11</v>
      </c>
      <c r="E44" s="82" t="s">
        <v>77</v>
      </c>
      <c r="F44" s="83">
        <v>0</v>
      </c>
      <c r="G44" s="42">
        <v>120000</v>
      </c>
      <c r="H44" s="43">
        <f t="shared" si="0"/>
        <v>120000</v>
      </c>
      <c r="I44" s="33">
        <v>120000</v>
      </c>
      <c r="J44" s="33">
        <v>0</v>
      </c>
      <c r="K44" s="84">
        <v>0</v>
      </c>
      <c r="L44" s="33">
        <v>0</v>
      </c>
      <c r="M44" s="26" t="s">
        <v>76</v>
      </c>
      <c r="N44" s="17"/>
      <c r="O44" s="17"/>
    </row>
    <row r="45" spans="1:15" s="2" customFormat="1" ht="29.25" customHeight="1">
      <c r="A45" s="71">
        <v>36</v>
      </c>
      <c r="B45" s="80">
        <v>801</v>
      </c>
      <c r="C45" s="81" t="s">
        <v>7</v>
      </c>
      <c r="D45" s="81" t="s">
        <v>11</v>
      </c>
      <c r="E45" s="82" t="s">
        <v>84</v>
      </c>
      <c r="F45" s="83">
        <v>0</v>
      </c>
      <c r="G45" s="42">
        <v>341000</v>
      </c>
      <c r="H45" s="43">
        <f t="shared" si="0"/>
        <v>341000</v>
      </c>
      <c r="I45" s="33">
        <v>341000</v>
      </c>
      <c r="J45" s="33">
        <v>0</v>
      </c>
      <c r="K45" s="84">
        <v>0</v>
      </c>
      <c r="L45" s="33">
        <v>0</v>
      </c>
      <c r="M45" s="97" t="s">
        <v>28</v>
      </c>
      <c r="N45" s="17"/>
      <c r="O45" s="17"/>
    </row>
    <row r="46" spans="1:15" s="2" customFormat="1" ht="19.5" customHeight="1">
      <c r="A46" s="71">
        <v>37</v>
      </c>
      <c r="B46" s="80">
        <v>801</v>
      </c>
      <c r="C46" s="81" t="s">
        <v>7</v>
      </c>
      <c r="D46" s="81" t="s">
        <v>11</v>
      </c>
      <c r="E46" s="82" t="s">
        <v>85</v>
      </c>
      <c r="F46" s="83">
        <v>0</v>
      </c>
      <c r="G46" s="42">
        <v>90100</v>
      </c>
      <c r="H46" s="43">
        <f t="shared" si="0"/>
        <v>90100</v>
      </c>
      <c r="I46" s="33">
        <v>90100</v>
      </c>
      <c r="J46" s="33">
        <v>0</v>
      </c>
      <c r="K46" s="84">
        <v>0</v>
      </c>
      <c r="L46" s="33">
        <v>0</v>
      </c>
      <c r="M46" s="97" t="s">
        <v>28</v>
      </c>
      <c r="N46" s="17"/>
      <c r="O46" s="17"/>
    </row>
    <row r="47" spans="1:15" s="2" customFormat="1" ht="30" customHeight="1">
      <c r="A47" s="59">
        <v>38</v>
      </c>
      <c r="B47" s="90">
        <v>851</v>
      </c>
      <c r="C47" s="91" t="s">
        <v>13</v>
      </c>
      <c r="D47" s="91" t="s">
        <v>11</v>
      </c>
      <c r="E47" s="92" t="s">
        <v>67</v>
      </c>
      <c r="F47" s="93">
        <v>1500000</v>
      </c>
      <c r="G47" s="40">
        <v>300000</v>
      </c>
      <c r="H47" s="43">
        <f t="shared" si="0"/>
        <v>1800000</v>
      </c>
      <c r="I47" s="94">
        <f>H47-K47</f>
        <v>529222</v>
      </c>
      <c r="J47" s="95">
        <v>0</v>
      </c>
      <c r="K47" s="96">
        <v>1270778</v>
      </c>
      <c r="L47" s="95">
        <v>0</v>
      </c>
      <c r="M47" s="97" t="s">
        <v>28</v>
      </c>
      <c r="N47" s="17"/>
      <c r="O47" s="17"/>
    </row>
    <row r="48" spans="1:15" s="2" customFormat="1" ht="24" customHeight="1">
      <c r="A48" s="71">
        <v>39</v>
      </c>
      <c r="B48" s="100">
        <v>852</v>
      </c>
      <c r="C48" s="101" t="s">
        <v>14</v>
      </c>
      <c r="D48" s="101" t="s">
        <v>11</v>
      </c>
      <c r="E48" s="102" t="s">
        <v>86</v>
      </c>
      <c r="F48" s="103">
        <v>0</v>
      </c>
      <c r="G48" s="40">
        <v>72600</v>
      </c>
      <c r="H48" s="43">
        <f t="shared" si="0"/>
        <v>72600</v>
      </c>
      <c r="I48" s="42">
        <v>72600</v>
      </c>
      <c r="J48" s="40">
        <v>0</v>
      </c>
      <c r="K48" s="41">
        <v>0</v>
      </c>
      <c r="L48" s="40">
        <v>0</v>
      </c>
      <c r="M48" s="104" t="s">
        <v>79</v>
      </c>
      <c r="N48" s="17"/>
      <c r="O48" s="17"/>
    </row>
    <row r="49" spans="1:15" s="2" customFormat="1" ht="29.25" customHeight="1">
      <c r="A49" s="105">
        <v>40</v>
      </c>
      <c r="B49" s="106">
        <v>852</v>
      </c>
      <c r="C49" s="107" t="s">
        <v>15</v>
      </c>
      <c r="D49" s="107" t="s">
        <v>11</v>
      </c>
      <c r="E49" s="108" t="s">
        <v>81</v>
      </c>
      <c r="F49" s="109">
        <v>238139</v>
      </c>
      <c r="G49" s="40">
        <v>6500</v>
      </c>
      <c r="H49" s="43">
        <f t="shared" si="0"/>
        <v>244639</v>
      </c>
      <c r="I49" s="42">
        <f>H49</f>
        <v>244639</v>
      </c>
      <c r="J49" s="40">
        <v>0</v>
      </c>
      <c r="K49" s="41">
        <v>0</v>
      </c>
      <c r="L49" s="40">
        <v>0</v>
      </c>
      <c r="M49" s="110" t="s">
        <v>80</v>
      </c>
      <c r="N49" s="17"/>
      <c r="O49" s="17"/>
    </row>
    <row r="50" spans="1:15" s="2" customFormat="1" ht="18" customHeight="1">
      <c r="A50" s="71">
        <v>41</v>
      </c>
      <c r="B50" s="85">
        <v>852</v>
      </c>
      <c r="C50" s="86" t="s">
        <v>15</v>
      </c>
      <c r="D50" s="86" t="s">
        <v>12</v>
      </c>
      <c r="E50" s="87" t="s">
        <v>87</v>
      </c>
      <c r="F50" s="88">
        <v>0</v>
      </c>
      <c r="G50" s="89">
        <v>190000</v>
      </c>
      <c r="H50" s="64">
        <f t="shared" si="0"/>
        <v>190000</v>
      </c>
      <c r="I50" s="98">
        <f>H50-K50</f>
        <v>101505</v>
      </c>
      <c r="J50" s="89">
        <v>0</v>
      </c>
      <c r="K50" s="99">
        <v>88495</v>
      </c>
      <c r="L50" s="89">
        <v>0</v>
      </c>
      <c r="M50" s="79" t="s">
        <v>80</v>
      </c>
      <c r="N50" s="17"/>
      <c r="O50" s="17"/>
    </row>
    <row r="51" spans="1:15" s="2" customFormat="1" ht="30.75" customHeight="1">
      <c r="A51" s="105">
        <v>42</v>
      </c>
      <c r="B51" s="30">
        <v>854</v>
      </c>
      <c r="C51" s="31" t="s">
        <v>8</v>
      </c>
      <c r="D51" s="31" t="s">
        <v>11</v>
      </c>
      <c r="E51" s="32" t="s">
        <v>75</v>
      </c>
      <c r="F51" s="38">
        <v>0</v>
      </c>
      <c r="G51" s="40">
        <v>30000</v>
      </c>
      <c r="H51" s="43">
        <f>F51+G51</f>
        <v>30000</v>
      </c>
      <c r="I51" s="42">
        <v>30000</v>
      </c>
      <c r="J51" s="40">
        <v>0</v>
      </c>
      <c r="K51" s="41">
        <v>0</v>
      </c>
      <c r="L51" s="40">
        <v>0</v>
      </c>
      <c r="M51" s="49" t="s">
        <v>74</v>
      </c>
      <c r="N51" s="17"/>
      <c r="O51" s="17"/>
    </row>
    <row r="52" spans="1:15" s="2" customFormat="1" ht="21.75" customHeight="1">
      <c r="A52" s="71">
        <v>43</v>
      </c>
      <c r="B52" s="30">
        <v>854</v>
      </c>
      <c r="C52" s="31" t="s">
        <v>8</v>
      </c>
      <c r="D52" s="31" t="s">
        <v>11</v>
      </c>
      <c r="E52" s="32" t="s">
        <v>68</v>
      </c>
      <c r="F52" s="38">
        <v>500000</v>
      </c>
      <c r="G52" s="40">
        <v>-500000</v>
      </c>
      <c r="H52" s="43">
        <f t="shared" si="0"/>
        <v>0</v>
      </c>
      <c r="I52" s="42">
        <v>0</v>
      </c>
      <c r="J52" s="40">
        <v>0</v>
      </c>
      <c r="K52" s="41">
        <v>0</v>
      </c>
      <c r="L52" s="40">
        <v>0</v>
      </c>
      <c r="M52" s="49" t="s">
        <v>28</v>
      </c>
      <c r="N52" s="17"/>
      <c r="O52" s="17"/>
    </row>
    <row r="53" spans="1:15" s="2" customFormat="1" ht="21.75" customHeight="1" thickBot="1">
      <c r="A53" s="105">
        <v>44</v>
      </c>
      <c r="B53" s="50">
        <v>855</v>
      </c>
      <c r="C53" s="51" t="s">
        <v>9</v>
      </c>
      <c r="D53" s="51" t="s">
        <v>12</v>
      </c>
      <c r="E53" s="52" t="s">
        <v>69</v>
      </c>
      <c r="F53" s="53">
        <v>120000</v>
      </c>
      <c r="G53" s="54"/>
      <c r="H53" s="55">
        <f t="shared" si="0"/>
        <v>120000</v>
      </c>
      <c r="I53" s="56">
        <f>H53-L53-K53-J53</f>
        <v>120000</v>
      </c>
      <c r="J53" s="53">
        <v>0</v>
      </c>
      <c r="K53" s="57">
        <v>0</v>
      </c>
      <c r="L53" s="53">
        <v>0</v>
      </c>
      <c r="M53" s="58" t="s">
        <v>34</v>
      </c>
      <c r="N53" s="17"/>
      <c r="O53" s="17"/>
    </row>
    <row r="54" spans="1:14" ht="32.25" customHeight="1" thickBot="1">
      <c r="A54" s="131" t="s">
        <v>29</v>
      </c>
      <c r="B54" s="132"/>
      <c r="C54" s="132"/>
      <c r="D54" s="132"/>
      <c r="E54" s="132"/>
      <c r="F54" s="48">
        <f>SUM(F10:F53)</f>
        <v>8639315</v>
      </c>
      <c r="G54" s="48">
        <f aca="true" t="shared" si="2" ref="G54:L54">SUM(G10:G53)</f>
        <v>-417660</v>
      </c>
      <c r="H54" s="48">
        <f t="shared" si="2"/>
        <v>8221655</v>
      </c>
      <c r="I54" s="48">
        <f t="shared" si="2"/>
        <v>4446037</v>
      </c>
      <c r="J54" s="48">
        <f t="shared" si="2"/>
        <v>0</v>
      </c>
      <c r="K54" s="48">
        <f t="shared" si="2"/>
        <v>3775618</v>
      </c>
      <c r="L54" s="48">
        <f t="shared" si="2"/>
        <v>0</v>
      </c>
      <c r="M54" s="36" t="s">
        <v>30</v>
      </c>
      <c r="N54" s="18"/>
    </row>
    <row r="55" spans="1:13" s="21" customFormat="1" ht="14.25" customHeight="1">
      <c r="A55" s="125"/>
      <c r="B55" s="125"/>
      <c r="C55" s="125"/>
      <c r="D55" s="125"/>
      <c r="E55" s="125"/>
      <c r="F55" s="125"/>
      <c r="G55" s="25"/>
      <c r="H55" s="25"/>
      <c r="I55" s="19">
        <f>SUM(I54:L54)</f>
        <v>8221655</v>
      </c>
      <c r="J55" s="23"/>
      <c r="K55" s="20"/>
      <c r="L55" s="20"/>
      <c r="M55" s="20"/>
    </row>
    <row r="56" ht="12.75">
      <c r="J56" s="22"/>
    </row>
    <row r="57" spans="9:13" ht="12.75">
      <c r="I57" s="22"/>
      <c r="J57" s="22"/>
      <c r="M57" s="24"/>
    </row>
    <row r="58" ht="12.75">
      <c r="M58" s="24"/>
    </row>
  </sheetData>
  <sheetProtection selectLockedCells="1" selectUnlockedCells="1"/>
  <mergeCells count="19">
    <mergeCell ref="A55:F55"/>
    <mergeCell ref="I5:L5"/>
    <mergeCell ref="I6:I8"/>
    <mergeCell ref="J6:J8"/>
    <mergeCell ref="K6:K8"/>
    <mergeCell ref="L6:L8"/>
    <mergeCell ref="A54:E54"/>
    <mergeCell ref="G5:G8"/>
    <mergeCell ref="H5:H8"/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2022-06-29T09:24:37Z</cp:lastPrinted>
  <dcterms:created xsi:type="dcterms:W3CDTF">2020-10-26T10:22:35Z</dcterms:created>
  <dcterms:modified xsi:type="dcterms:W3CDTF">2022-07-04T09:47:23Z</dcterms:modified>
  <cp:category/>
  <cp:version/>
  <cp:contentType/>
  <cp:contentStatus/>
</cp:coreProperties>
</file>